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6380" windowHeight="8130" tabRatio="286"/>
  </bookViews>
  <sheets>
    <sheet name="Анализ безубыточности" sheetId="1" r:id="rId1"/>
  </sheets>
  <calcPr calcId="144525"/>
</workbook>
</file>

<file path=xl/calcChain.xml><?xml version="1.0" encoding="utf-8"?>
<calcChain xmlns="http://schemas.openxmlformats.org/spreadsheetml/2006/main">
  <c r="E28" i="1" l="1"/>
  <c r="F29" i="1" s="1"/>
  <c r="B36" i="1"/>
  <c r="F15" i="1"/>
  <c r="B34" i="1"/>
  <c r="I10" i="1"/>
  <c r="F34" i="1" l="1"/>
  <c r="J10" i="1"/>
  <c r="K10" i="1" s="1"/>
  <c r="F30" i="1"/>
  <c r="F31" i="1" s="1"/>
  <c r="H11" i="1" l="1"/>
  <c r="J11" i="1" s="1"/>
  <c r="F36" i="1"/>
  <c r="E6" i="1" s="1"/>
  <c r="E5" i="1"/>
  <c r="H12" i="1" l="1"/>
  <c r="I12" i="1" s="1"/>
  <c r="I11" i="1"/>
  <c r="K11" i="1" s="1"/>
  <c r="H13" i="1" l="1"/>
  <c r="J13" i="1" s="1"/>
  <c r="J12" i="1"/>
  <c r="K12" i="1" s="1"/>
  <c r="H14" i="1" l="1"/>
  <c r="J14" i="1" s="1"/>
  <c r="I13" i="1"/>
  <c r="K13" i="1" s="1"/>
  <c r="I14" i="1" l="1"/>
  <c r="K14" i="1" s="1"/>
  <c r="H15" i="1"/>
  <c r="J15" i="1" s="1"/>
  <c r="H16" i="1" l="1"/>
  <c r="J16" i="1" s="1"/>
  <c r="I15" i="1"/>
  <c r="K15" i="1" s="1"/>
  <c r="I16" i="1" l="1"/>
  <c r="K16" i="1" s="1"/>
  <c r="H17" i="1"/>
  <c r="J17" i="1" s="1"/>
  <c r="H18" i="1" l="1"/>
  <c r="J18" i="1" s="1"/>
  <c r="I17" i="1"/>
  <c r="K17" i="1" s="1"/>
  <c r="I18" i="1" l="1"/>
  <c r="K18" i="1" s="1"/>
  <c r="H21" i="1"/>
  <c r="J21" i="1" s="1"/>
  <c r="H22" i="1" l="1"/>
  <c r="J22" i="1" s="1"/>
  <c r="I21" i="1"/>
  <c r="K21" i="1" s="1"/>
  <c r="I22" i="1" l="1"/>
  <c r="K22" i="1" s="1"/>
  <c r="H27" i="1"/>
  <c r="J27" i="1" s="1"/>
  <c r="H28" i="1" l="1"/>
  <c r="J28" i="1" s="1"/>
  <c r="I27" i="1"/>
  <c r="K27" i="1" s="1"/>
  <c r="H29" i="1" l="1"/>
  <c r="J29" i="1" s="1"/>
  <c r="I28" i="1"/>
  <c r="K28" i="1" s="1"/>
  <c r="I29" i="1" l="1"/>
  <c r="K29" i="1" s="1"/>
  <c r="H30" i="1"/>
  <c r="J30" i="1" s="1"/>
  <c r="H31" i="1" l="1"/>
  <c r="J31" i="1" s="1"/>
  <c r="I30" i="1"/>
  <c r="K30" i="1" s="1"/>
  <c r="H32" i="1" l="1"/>
  <c r="J32" i="1" s="1"/>
  <c r="I31" i="1"/>
  <c r="K31" i="1" s="1"/>
  <c r="H33" i="1" l="1"/>
  <c r="J33" i="1" s="1"/>
  <c r="I32" i="1"/>
  <c r="K32" i="1" s="1"/>
  <c r="I33" i="1" l="1"/>
  <c r="K33" i="1" s="1"/>
  <c r="H34" i="1"/>
  <c r="J34" i="1" s="1"/>
  <c r="I34" i="1" l="1"/>
  <c r="K34" i="1" s="1"/>
  <c r="H35" i="1"/>
  <c r="J35" i="1" s="1"/>
  <c r="H36" i="1" l="1"/>
  <c r="J36" i="1" s="1"/>
  <c r="I35" i="1"/>
  <c r="K35" i="1" s="1"/>
  <c r="I36" i="1" l="1"/>
  <c r="K36" i="1" s="1"/>
</calcChain>
</file>

<file path=xl/comments1.xml><?xml version="1.0" encoding="utf-8"?>
<comments xmlns="http://schemas.openxmlformats.org/spreadsheetml/2006/main">
  <authors>
    <author>Александр</author>
  </authors>
  <commentLis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>Переменные расходы зависят от размера картины. 
Коэффициент начисляется на их сумму.</t>
        </r>
      </text>
    </comment>
  </commentList>
</comments>
</file>

<file path=xl/sharedStrings.xml><?xml version="1.0" encoding="utf-8"?>
<sst xmlns="http://schemas.openxmlformats.org/spreadsheetml/2006/main" count="44" uniqueCount="36">
  <si>
    <t>Анализ безубыточности</t>
  </si>
  <si>
    <t>Безубыточный сбыт:</t>
  </si>
  <si>
    <t>Точка безубыточности:</t>
  </si>
  <si>
    <t>[42]</t>
  </si>
  <si>
    <t>Постоянные издержки</t>
  </si>
  <si>
    <t xml:space="preserve">Аренда торг. помещения </t>
  </si>
  <si>
    <t>Коммунальные услуги и охрана</t>
  </si>
  <si>
    <t>Фонд оплаты труда</t>
  </si>
  <si>
    <t>Итого постоянных затрат</t>
  </si>
  <si>
    <t>Переменные издержки</t>
  </si>
  <si>
    <t>Переменные затраты, представленные в рублях на одну единицу</t>
  </si>
  <si>
    <t>на единицу</t>
  </si>
  <si>
    <t>Итоговая сумма:</t>
  </si>
  <si>
    <t>Итого переменных затрат на единицу</t>
  </si>
  <si>
    <t>Маргинальная прибыль на единицу (CM) = P - V</t>
  </si>
  <si>
    <t>Коэффициент маргинального дохода (CMR) = 1 - V / P = CM / P</t>
  </si>
  <si>
    <t>Точка безубыточности</t>
  </si>
  <si>
    <t>Таблица прироста</t>
  </si>
  <si>
    <t>Продано, шт</t>
  </si>
  <si>
    <t>Продажи</t>
  </si>
  <si>
    <t>Прибыль / Убыток</t>
  </si>
  <si>
    <t>Общая сумма затрат</t>
  </si>
  <si>
    <t>Связь</t>
  </si>
  <si>
    <t>Прочие расходы</t>
  </si>
  <si>
    <t>Имя фирмы</t>
  </si>
  <si>
    <t>Цена товара/услуги:</t>
  </si>
  <si>
    <t>Реклама + прочие плюшки</t>
  </si>
  <si>
    <t>Статья 1</t>
  </si>
  <si>
    <t>Статья 2</t>
  </si>
  <si>
    <t>Статья 3</t>
  </si>
  <si>
    <t>Статья 4</t>
  </si>
  <si>
    <t>Статья 5</t>
  </si>
  <si>
    <t>Статья 6</t>
  </si>
  <si>
    <t>Статья 7</t>
  </si>
  <si>
    <t>Статья 8</t>
  </si>
  <si>
    <t>Статья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</si>
</sst>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 $&quot;#,##0.00\ ;&quot; $(&quot;#,##0.00\);&quot; $-&quot;#\ ;@\ "/>
    <numFmt numFmtId="165" formatCode="#,##0.00\ [$руб.-419];[Red]\-#,##0.00\ [$руб.-419]"/>
    <numFmt numFmtId="166" formatCode="#,##0.00\ ;&quot; (&quot;#,##0.00\);&quot; -&quot;#\ ;@\ "/>
    <numFmt numFmtId="167" formatCode="#,###&quot; единиц&quot;"/>
    <numFmt numFmtId="168" formatCode="&quot; $&quot;#,##0\ ;&quot; $(&quot;#,##0\);&quot; $- &quot;;@\ "/>
    <numFmt numFmtId="169" formatCode="\ #,##0\ ;&quot; (&quot;#,##0\);&quot; - &quot;;@\ "/>
    <numFmt numFmtId="170" formatCode="0.0%"/>
    <numFmt numFmtId="171" formatCode="\ #,##0.00\ ;&quot; (&quot;#,##0.00\);&quot; -&quot;#\ ;@\ "/>
    <numFmt numFmtId="172" formatCode="\ #,##0.00\ ;[Red]&quot; (&quot;#,##0.00\);&quot; -&quot;#\ ;@\ "/>
  </numFmts>
  <fonts count="16">
    <font>
      <sz val="10"/>
      <name val="WenQuanYi Micro Hei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0"/>
      <color indexed="9"/>
      <name val="Arial"/>
      <family val="2"/>
      <charset val="204"/>
    </font>
    <font>
      <sz val="4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WenQuanYi Micro Hei"/>
      <family val="2"/>
      <charset val="204"/>
    </font>
    <font>
      <b/>
      <sz val="9"/>
      <color indexed="81"/>
      <name val="Tahoma"/>
      <family val="2"/>
      <charset val="204"/>
    </font>
    <font>
      <sz val="10"/>
      <color theme="0"/>
      <name val="Arial"/>
      <family val="2"/>
      <charset val="204"/>
    </font>
    <font>
      <b/>
      <sz val="18"/>
      <color theme="3" tint="-0.24997711111789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26"/>
      </patternFill>
    </fill>
    <fill>
      <patternFill patternType="solid">
        <fgColor indexed="26"/>
        <bgColor indexed="27"/>
      </patternFill>
    </fill>
    <fill>
      <patternFill patternType="solid">
        <fgColor theme="3" tint="-0.249977111117893"/>
        <bgColor indexed="63"/>
      </patternFill>
    </fill>
  </fills>
  <borders count="2">
    <border>
      <left/>
      <right/>
      <top/>
      <bottom/>
      <diagonal/>
    </border>
    <border>
      <left/>
      <right/>
      <top style="thin">
        <color indexed="63"/>
      </top>
      <bottom/>
      <diagonal/>
    </border>
  </borders>
  <cellStyleXfs count="4">
    <xf numFmtId="0" fontId="0" fillId="0" borderId="0"/>
    <xf numFmtId="166" fontId="12" fillId="0" borderId="0" applyFill="0" applyBorder="0" applyAlignment="0" applyProtection="0"/>
    <xf numFmtId="164" fontId="12" fillId="0" borderId="0" applyFill="0" applyBorder="0" applyAlignment="0" applyProtection="0"/>
    <xf numFmtId="9" fontId="12" fillId="0" borderId="0" applyFill="0" applyBorder="0" applyAlignment="0" applyProtection="0"/>
  </cellStyleXfs>
  <cellXfs count="44">
    <xf numFmtId="0" fontId="1" fillId="0" borderId="0" xfId="0" applyFont="1"/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Alignment="1"/>
    <xf numFmtId="0" fontId="1" fillId="0" borderId="0" xfId="0" applyFont="1" applyAlignment="1" applyProtection="1">
      <alignment horizontal="left"/>
    </xf>
    <xf numFmtId="0" fontId="3" fillId="0" borderId="0" xfId="0" applyFont="1" applyFill="1" applyAlignment="1">
      <alignment horizontal="right"/>
    </xf>
    <xf numFmtId="0" fontId="1" fillId="0" borderId="0" xfId="0" applyFont="1" applyProtection="1"/>
    <xf numFmtId="0" fontId="4" fillId="0" borderId="0" xfId="0" applyFont="1" applyFill="1" applyBorder="1" applyAlignment="1">
      <alignment horizontal="right"/>
    </xf>
    <xf numFmtId="165" fontId="4" fillId="2" borderId="0" xfId="2" applyNumberFormat="1" applyFont="1" applyFill="1" applyBorder="1" applyAlignment="1" applyProtection="1">
      <protection locked="0"/>
    </xf>
    <xf numFmtId="167" fontId="4" fillId="0" borderId="0" xfId="1" applyNumberFormat="1" applyFont="1" applyFill="1" applyBorder="1" applyAlignment="1" applyProtection="1"/>
    <xf numFmtId="0" fontId="5" fillId="0" borderId="0" xfId="0" applyFont="1" applyAlignment="1">
      <alignment horizontal="right"/>
    </xf>
    <xf numFmtId="165" fontId="4" fillId="0" borderId="0" xfId="2" applyNumberFormat="1" applyFont="1" applyFill="1" applyBorder="1" applyAlignment="1" applyProtection="1"/>
    <xf numFmtId="0" fontId="6" fillId="0" borderId="0" xfId="0" applyFont="1" applyAlignment="1">
      <alignment horizontal="right"/>
    </xf>
    <xf numFmtId="0" fontId="5" fillId="0" borderId="0" xfId="0" applyFont="1" applyFill="1" applyAlignment="1"/>
    <xf numFmtId="0" fontId="1" fillId="0" borderId="0" xfId="0" applyFont="1" applyBorder="1"/>
    <xf numFmtId="0" fontId="1" fillId="0" borderId="0" xfId="0" applyFont="1" applyBorder="1" applyAlignment="1"/>
    <xf numFmtId="165" fontId="1" fillId="2" borderId="0" xfId="2" applyNumberFormat="1" applyFont="1" applyFill="1" applyBorder="1" applyAlignment="1" applyProtection="1">
      <protection locked="0"/>
    </xf>
    <xf numFmtId="168" fontId="1" fillId="0" borderId="0" xfId="0" applyNumberFormat="1" applyFont="1"/>
    <xf numFmtId="0" fontId="9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165" fontId="9" fillId="0" borderId="1" xfId="2" applyNumberFormat="1" applyFont="1" applyFill="1" applyBorder="1" applyAlignment="1" applyProtection="1"/>
    <xf numFmtId="169" fontId="1" fillId="0" borderId="0" xfId="2" applyNumberFormat="1" applyFont="1" applyFill="1" applyBorder="1" applyAlignment="1" applyProtection="1"/>
    <xf numFmtId="0" fontId="10" fillId="0" borderId="0" xfId="0" applyFont="1" applyBorder="1" applyAlignment="1"/>
    <xf numFmtId="0" fontId="10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165" fontId="1" fillId="0" borderId="0" xfId="2" applyNumberFormat="1" applyFont="1" applyFill="1" applyBorder="1" applyAlignment="1" applyProtection="1"/>
    <xf numFmtId="0" fontId="1" fillId="0" borderId="0" xfId="0" applyFont="1" applyFill="1" applyBorder="1" applyAlignment="1">
      <alignment horizontal="left"/>
    </xf>
    <xf numFmtId="165" fontId="1" fillId="0" borderId="0" xfId="0" applyNumberFormat="1" applyFont="1" applyBorder="1"/>
    <xf numFmtId="170" fontId="1" fillId="0" borderId="0" xfId="3" applyNumberFormat="1" applyFont="1" applyFill="1" applyBorder="1" applyAlignment="1" applyProtection="1"/>
    <xf numFmtId="167" fontId="9" fillId="0" borderId="0" xfId="1" applyNumberFormat="1" applyFont="1" applyFill="1" applyBorder="1" applyAlignment="1" applyProtection="1"/>
    <xf numFmtId="165" fontId="9" fillId="0" borderId="0" xfId="2" applyNumberFormat="1" applyFont="1" applyFill="1" applyBorder="1" applyAlignment="1" applyProtection="1"/>
    <xf numFmtId="0" fontId="11" fillId="0" borderId="0" xfId="0" applyFont="1" applyFill="1" applyAlignment="1"/>
    <xf numFmtId="0" fontId="11" fillId="0" borderId="0" xfId="0" applyFont="1" applyFill="1" applyAlignment="1">
      <alignment horizontal="left"/>
    </xf>
    <xf numFmtId="14" fontId="1" fillId="0" borderId="0" xfId="0" applyNumberFormat="1" applyFont="1" applyFill="1" applyAlignment="1" applyProtection="1">
      <alignment horizontal="right"/>
      <protection locked="0"/>
    </xf>
    <xf numFmtId="0" fontId="1" fillId="0" borderId="0" xfId="0" applyNumberFormat="1" applyFont="1" applyAlignment="1">
      <alignment horizontal="center" vertical="center"/>
    </xf>
    <xf numFmtId="171" fontId="1" fillId="0" borderId="0" xfId="0" applyNumberFormat="1" applyFont="1" applyAlignment="1">
      <alignment horizontal="center" vertical="center"/>
    </xf>
    <xf numFmtId="172" fontId="1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7" fillId="4" borderId="0" xfId="0" applyFont="1" applyFill="1" applyBorder="1" applyAlignment="1"/>
    <xf numFmtId="0" fontId="8" fillId="4" borderId="0" xfId="0" applyFont="1" applyFill="1" applyBorder="1" applyAlignment="1"/>
    <xf numFmtId="0" fontId="14" fillId="0" borderId="0" xfId="0" applyFont="1" applyFill="1" applyBorder="1" applyAlignment="1">
      <alignment horizontal="center" vertical="center"/>
    </xf>
  </cellXfs>
  <cellStyles count="4">
    <cellStyle name="Денежный" xfId="2" builtinId="4"/>
    <cellStyle name="Обычный" xfId="0" builtinId="0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0F0F0"/>
      <rgbColor rgb="00E4E8F3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E3018"/>
      <rgbColor rgb="00993366"/>
      <rgbColor rgb="003B4E87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C3C3C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Точка безубыточности</a:t>
            </a:r>
          </a:p>
        </c:rich>
      </c:tx>
      <c:layout>
        <c:manualLayout>
          <c:xMode val="edge"/>
          <c:yMode val="edge"/>
          <c:x val="0.34329438870860624"/>
          <c:y val="2.88145012685382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406933508311459"/>
          <c:y val="0.13390268236555999"/>
          <c:w val="0.69520634467304498"/>
          <c:h val="0.627586676353735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'Анализ безубыточности'!$J$9:$J$9</c:f>
              <c:strCache>
                <c:ptCount val="1"/>
                <c:pt idx="0">
                  <c:v>Общая сумма затрат</c:v>
                </c:pt>
              </c:strCache>
            </c:strRef>
          </c:tx>
          <c:spPr>
            <a:ln w="25400">
              <a:solidFill>
                <a:srgbClr val="DE3018"/>
              </a:solidFill>
              <a:prstDash val="solid"/>
            </a:ln>
          </c:spPr>
          <c:marker>
            <c:symbol val="none"/>
          </c:marker>
          <c:xVal>
            <c:numRef>
              <c:f>'Анализ безубыточности'!$H$10:$H$36</c:f>
              <c:numCache>
                <c:formatCode>General</c:formatCode>
                <c:ptCount val="27"/>
                <c:pt idx="0">
                  <c:v>0</c:v>
                </c:pt>
                <c:pt idx="1">
                  <c:v>14.4</c:v>
                </c:pt>
                <c:pt idx="2">
                  <c:v>28.8</c:v>
                </c:pt>
                <c:pt idx="3">
                  <c:v>43.2</c:v>
                </c:pt>
                <c:pt idx="4">
                  <c:v>57.6</c:v>
                </c:pt>
                <c:pt idx="5">
                  <c:v>72</c:v>
                </c:pt>
                <c:pt idx="6">
                  <c:v>86.4</c:v>
                </c:pt>
                <c:pt idx="7">
                  <c:v>100.80000000000001</c:v>
                </c:pt>
                <c:pt idx="8">
                  <c:v>115.20000000000002</c:v>
                </c:pt>
                <c:pt idx="11">
                  <c:v>129.60000000000002</c:v>
                </c:pt>
                <c:pt idx="12">
                  <c:v>144.00000000000003</c:v>
                </c:pt>
                <c:pt idx="17">
                  <c:v>158.40000000000003</c:v>
                </c:pt>
                <c:pt idx="18">
                  <c:v>172.80000000000004</c:v>
                </c:pt>
                <c:pt idx="19">
                  <c:v>187.20000000000005</c:v>
                </c:pt>
                <c:pt idx="20">
                  <c:v>201.60000000000005</c:v>
                </c:pt>
                <c:pt idx="21">
                  <c:v>216.00000000000006</c:v>
                </c:pt>
                <c:pt idx="22">
                  <c:v>230.40000000000006</c:v>
                </c:pt>
                <c:pt idx="23">
                  <c:v>244.80000000000007</c:v>
                </c:pt>
                <c:pt idx="24">
                  <c:v>259.20000000000005</c:v>
                </c:pt>
                <c:pt idx="25">
                  <c:v>273.60000000000002</c:v>
                </c:pt>
                <c:pt idx="26">
                  <c:v>288</c:v>
                </c:pt>
              </c:numCache>
            </c:numRef>
          </c:xVal>
          <c:yVal>
            <c:numRef>
              <c:f>'Анализ безубыточности'!$J$10:$J$36</c:f>
              <c:numCache>
                <c:formatCode>\ #,##0.00\ ;" ("#,##0.00\);" -"#\ ;@\ </c:formatCode>
                <c:ptCount val="27"/>
                <c:pt idx="0">
                  <c:v>223000</c:v>
                </c:pt>
                <c:pt idx="1">
                  <c:v>243880</c:v>
                </c:pt>
                <c:pt idx="2">
                  <c:v>264760</c:v>
                </c:pt>
                <c:pt idx="3">
                  <c:v>285640</c:v>
                </c:pt>
                <c:pt idx="4">
                  <c:v>306520</c:v>
                </c:pt>
                <c:pt idx="5">
                  <c:v>327400</c:v>
                </c:pt>
                <c:pt idx="6">
                  <c:v>348280</c:v>
                </c:pt>
                <c:pt idx="7">
                  <c:v>369160</c:v>
                </c:pt>
                <c:pt idx="8">
                  <c:v>390040</c:v>
                </c:pt>
                <c:pt idx="11">
                  <c:v>410920</c:v>
                </c:pt>
                <c:pt idx="12">
                  <c:v>431800</c:v>
                </c:pt>
                <c:pt idx="17">
                  <c:v>452680.00000000006</c:v>
                </c:pt>
                <c:pt idx="18">
                  <c:v>473560.00000000006</c:v>
                </c:pt>
                <c:pt idx="19">
                  <c:v>494440.00000000006</c:v>
                </c:pt>
                <c:pt idx="20">
                  <c:v>515320.00000000006</c:v>
                </c:pt>
                <c:pt idx="21">
                  <c:v>536200</c:v>
                </c:pt>
                <c:pt idx="22">
                  <c:v>557080.00000000012</c:v>
                </c:pt>
                <c:pt idx="23">
                  <c:v>577960.00000000012</c:v>
                </c:pt>
                <c:pt idx="24">
                  <c:v>598840</c:v>
                </c:pt>
                <c:pt idx="25">
                  <c:v>619720</c:v>
                </c:pt>
                <c:pt idx="26">
                  <c:v>640600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'Анализ безубыточности'!$I$9:$I$9</c:f>
              <c:strCache>
                <c:ptCount val="1"/>
                <c:pt idx="0">
                  <c:v>Продажи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'Анализ безубыточности'!$H$10:$H$36</c:f>
              <c:numCache>
                <c:formatCode>General</c:formatCode>
                <c:ptCount val="27"/>
                <c:pt idx="0">
                  <c:v>0</c:v>
                </c:pt>
                <c:pt idx="1">
                  <c:v>14.4</c:v>
                </c:pt>
                <c:pt idx="2">
                  <c:v>28.8</c:v>
                </c:pt>
                <c:pt idx="3">
                  <c:v>43.2</c:v>
                </c:pt>
                <c:pt idx="4">
                  <c:v>57.6</c:v>
                </c:pt>
                <c:pt idx="5">
                  <c:v>72</c:v>
                </c:pt>
                <c:pt idx="6">
                  <c:v>86.4</c:v>
                </c:pt>
                <c:pt idx="7">
                  <c:v>100.80000000000001</c:v>
                </c:pt>
                <c:pt idx="8">
                  <c:v>115.20000000000002</c:v>
                </c:pt>
                <c:pt idx="11">
                  <c:v>129.60000000000002</c:v>
                </c:pt>
                <c:pt idx="12">
                  <c:v>144.00000000000003</c:v>
                </c:pt>
                <c:pt idx="17">
                  <c:v>158.40000000000003</c:v>
                </c:pt>
                <c:pt idx="18">
                  <c:v>172.80000000000004</c:v>
                </c:pt>
                <c:pt idx="19">
                  <c:v>187.20000000000005</c:v>
                </c:pt>
                <c:pt idx="20">
                  <c:v>201.60000000000005</c:v>
                </c:pt>
                <c:pt idx="21">
                  <c:v>216.00000000000006</c:v>
                </c:pt>
                <c:pt idx="22">
                  <c:v>230.40000000000006</c:v>
                </c:pt>
                <c:pt idx="23">
                  <c:v>244.80000000000007</c:v>
                </c:pt>
                <c:pt idx="24">
                  <c:v>259.20000000000005</c:v>
                </c:pt>
                <c:pt idx="25">
                  <c:v>273.60000000000002</c:v>
                </c:pt>
                <c:pt idx="26">
                  <c:v>288</c:v>
                </c:pt>
              </c:numCache>
            </c:numRef>
          </c:xVal>
          <c:yVal>
            <c:numRef>
              <c:f>'Анализ безубыточности'!$I$10:$I$36</c:f>
              <c:numCache>
                <c:formatCode>\ #,##0.00\ ;" ("#,##0.00\);" -"#\ ;@\ </c:formatCode>
                <c:ptCount val="27"/>
                <c:pt idx="0">
                  <c:v>0</c:v>
                </c:pt>
                <c:pt idx="1">
                  <c:v>43200</c:v>
                </c:pt>
                <c:pt idx="2">
                  <c:v>86400</c:v>
                </c:pt>
                <c:pt idx="3">
                  <c:v>129600.00000000001</c:v>
                </c:pt>
                <c:pt idx="4">
                  <c:v>172800</c:v>
                </c:pt>
                <c:pt idx="5">
                  <c:v>216000</c:v>
                </c:pt>
                <c:pt idx="6">
                  <c:v>259200.00000000003</c:v>
                </c:pt>
                <c:pt idx="7">
                  <c:v>302400.00000000006</c:v>
                </c:pt>
                <c:pt idx="8">
                  <c:v>345600.00000000006</c:v>
                </c:pt>
                <c:pt idx="11">
                  <c:v>388800.00000000006</c:v>
                </c:pt>
                <c:pt idx="12">
                  <c:v>432000.00000000006</c:v>
                </c:pt>
                <c:pt idx="17">
                  <c:v>475200.00000000012</c:v>
                </c:pt>
                <c:pt idx="18">
                  <c:v>518400.00000000012</c:v>
                </c:pt>
                <c:pt idx="19">
                  <c:v>561600.00000000012</c:v>
                </c:pt>
                <c:pt idx="20">
                  <c:v>604800.00000000012</c:v>
                </c:pt>
                <c:pt idx="21">
                  <c:v>648000.00000000012</c:v>
                </c:pt>
                <c:pt idx="22">
                  <c:v>691200.00000000023</c:v>
                </c:pt>
                <c:pt idx="23">
                  <c:v>734400.00000000023</c:v>
                </c:pt>
                <c:pt idx="24">
                  <c:v>777600.00000000012</c:v>
                </c:pt>
                <c:pt idx="25">
                  <c:v>820800.00000000012</c:v>
                </c:pt>
                <c:pt idx="26">
                  <c:v>864000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'Анализ безубыточности'!$F$34:$F$34</c:f>
              <c:numCache>
                <c:formatCode>#,###" единиц"</c:formatCode>
                <c:ptCount val="1"/>
                <c:pt idx="0">
                  <c:v>144</c:v>
                </c:pt>
              </c:numCache>
            </c:numRef>
          </c:xVal>
          <c:yVal>
            <c:numRef>
              <c:f>'Анализ безубыточности'!$F$36:$F$36</c:f>
              <c:numCache>
                <c:formatCode>#,##0.00\ [$руб.-419];[Red]\-#,##0.00\ [$руб.-419]</c:formatCode>
                <c:ptCount val="1"/>
                <c:pt idx="0">
                  <c:v>431612.90322580643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97280"/>
        <c:axId val="81402496"/>
      </c:scatterChart>
      <c:valAx>
        <c:axId val="7849728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3C3C3C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Продано, шт</a:t>
                </a:r>
              </a:p>
            </c:rich>
          </c:tx>
          <c:layout>
            <c:manualLayout>
              <c:xMode val="edge"/>
              <c:yMode val="edge"/>
              <c:x val="0.77439960629921256"/>
              <c:y val="0.885748620574547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out"/>
        <c:tickLblPos val="low"/>
        <c:spPr>
          <a:ln w="3175">
            <a:solidFill>
              <a:srgbClr val="3C3C3C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C3C3C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1402496"/>
        <c:crosses val="autoZero"/>
        <c:crossBetween val="midCat"/>
        <c:majorUnit val="20"/>
        <c:minorUnit val="10"/>
      </c:valAx>
      <c:valAx>
        <c:axId val="814024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\ [$руб.-419];[Red]\-#,##0.00\ [$руб.-419]" sourceLinked="0"/>
        <c:majorTickMark val="out"/>
        <c:minorTickMark val="none"/>
        <c:tickLblPos val="low"/>
        <c:spPr>
          <a:ln w="3175">
            <a:solidFill>
              <a:srgbClr val="3C3C3C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C3C3C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8497280"/>
        <c:crosses val="autoZero"/>
        <c:crossBetween val="midCat"/>
      </c:valAx>
      <c:spPr>
        <a:noFill/>
        <a:ln w="25400">
          <a:noFill/>
        </a:ln>
      </c:spPr>
    </c:plotArea>
    <c:legend>
      <c:legendPos val="l"/>
      <c:legendEntry>
        <c:idx val="2"/>
        <c:delete val="1"/>
      </c:legendEntry>
      <c:layout>
        <c:manualLayout>
          <c:xMode val="edge"/>
          <c:yMode val="edge"/>
          <c:x val="2.4378608923884531E-2"/>
          <c:y val="0.84387090017737809"/>
          <c:w val="0.66120406824146971"/>
          <c:h val="0.1270508767451450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3C3C3C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WenQuanYi Micro Hei"/>
          <a:ea typeface="WenQuanYi Micro Hei"/>
          <a:cs typeface="WenQuanYi Micro Hei"/>
        </a:defRPr>
      </a:pPr>
      <a:endParaRPr lang="ru-RU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680358</xdr:colOff>
      <xdr:row>6</xdr:row>
      <xdr:rowOff>66675</xdr:rowOff>
    </xdr:from>
    <xdr:to>
      <xdr:col>11</xdr:col>
      <xdr:colOff>3476625</xdr:colOff>
      <xdr:row>35</xdr:row>
      <xdr:rowOff>176892</xdr:rowOff>
    </xdr:to>
    <xdr:graphicFrame macro="">
      <xdr:nvGraphicFramePr>
        <xdr:cNvPr id="102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tabSelected="1" zoomScaleNormal="100" workbookViewId="0"/>
  </sheetViews>
  <sheetFormatPr defaultRowHeight="12.75"/>
  <cols>
    <col min="1" max="1" width="1.7109375" customWidth="1"/>
    <col min="2" max="2" width="9.85546875" customWidth="1"/>
    <col min="3" max="3" width="19.140625" customWidth="1"/>
    <col min="4" max="4" width="17.140625" customWidth="1"/>
    <col min="5" max="5" width="20.140625" customWidth="1"/>
    <col min="6" max="6" width="20.42578125" customWidth="1"/>
    <col min="7" max="7" width="18.28515625" bestFit="1" customWidth="1"/>
    <col min="8" max="8" width="14.140625" customWidth="1"/>
    <col min="9" max="9" width="11.28515625" bestFit="1" customWidth="1"/>
    <col min="10" max="10" width="23.42578125" bestFit="1" customWidth="1"/>
    <col min="11" max="11" width="20.42578125" bestFit="1" customWidth="1"/>
    <col min="12" max="12" width="52.5703125" bestFit="1" customWidth="1"/>
    <col min="13" max="13" width="15.5703125" bestFit="1" customWidth="1"/>
  </cols>
  <sheetData>
    <row r="1" spans="1:12" ht="23.25">
      <c r="B1" s="40" t="s">
        <v>0</v>
      </c>
      <c r="F1" s="1" t="s">
        <v>24</v>
      </c>
    </row>
    <row r="2" spans="1:12">
      <c r="B2" s="2"/>
      <c r="C2" s="3"/>
      <c r="D2" s="3"/>
      <c r="E2" s="3"/>
      <c r="F2" s="34">
        <v>42614</v>
      </c>
      <c r="G2" s="3"/>
    </row>
    <row r="3" spans="1:12">
      <c r="A3" s="4"/>
      <c r="C3" s="5"/>
      <c r="D3" s="4"/>
      <c r="E3" s="4"/>
      <c r="F3" s="6"/>
    </row>
    <row r="4" spans="1:12" ht="15">
      <c r="D4" s="7" t="s">
        <v>25</v>
      </c>
      <c r="E4" s="8">
        <v>3000</v>
      </c>
      <c r="G4" s="3"/>
    </row>
    <row r="5" spans="1:12" ht="15">
      <c r="D5" s="7" t="s">
        <v>1</v>
      </c>
      <c r="E5" s="9">
        <f>F34</f>
        <v>144</v>
      </c>
      <c r="F5" s="10"/>
      <c r="G5" s="3"/>
    </row>
    <row r="6" spans="1:12" ht="15">
      <c r="D6" s="7" t="s">
        <v>2</v>
      </c>
      <c r="E6" s="11">
        <f>ROUNDUP(F36,0)</f>
        <v>431613</v>
      </c>
      <c r="F6" s="10"/>
      <c r="G6" s="3"/>
    </row>
    <row r="7" spans="1:12">
      <c r="D7" s="3"/>
      <c r="E7" s="3"/>
      <c r="F7" s="12" t="s">
        <v>3</v>
      </c>
      <c r="G7" s="3"/>
    </row>
    <row r="8" spans="1:12" ht="18">
      <c r="B8" s="41" t="s">
        <v>4</v>
      </c>
      <c r="C8" s="42"/>
      <c r="D8" s="42"/>
      <c r="E8" s="42"/>
      <c r="F8" s="42"/>
      <c r="G8" s="13"/>
      <c r="H8" s="32" t="s">
        <v>17</v>
      </c>
      <c r="I8" s="32"/>
      <c r="J8" s="32"/>
      <c r="K8" s="33"/>
      <c r="L8" s="32"/>
    </row>
    <row r="9" spans="1:12" ht="15">
      <c r="B9" s="14"/>
      <c r="C9" s="15" t="s">
        <v>5</v>
      </c>
      <c r="D9" s="14"/>
      <c r="E9" s="14"/>
      <c r="F9" s="16">
        <v>100000</v>
      </c>
      <c r="G9" s="3"/>
      <c r="H9" s="38" t="s">
        <v>18</v>
      </c>
      <c r="I9" s="38" t="s">
        <v>19</v>
      </c>
      <c r="J9" s="38" t="s">
        <v>21</v>
      </c>
      <c r="K9" s="38" t="s">
        <v>20</v>
      </c>
    </row>
    <row r="10" spans="1:12">
      <c r="B10" s="14"/>
      <c r="C10" s="15" t="s">
        <v>6</v>
      </c>
      <c r="D10" s="14"/>
      <c r="E10" s="14"/>
      <c r="F10" s="16">
        <v>15000</v>
      </c>
      <c r="G10" s="3"/>
      <c r="H10" s="35">
        <v>0</v>
      </c>
      <c r="I10" s="36">
        <f t="shared" ref="I10:I18" si="0">H10*$E$4</f>
        <v>0</v>
      </c>
      <c r="J10" s="36">
        <f t="shared" ref="J10:J18" si="1">$F$15+$F$29*H10</f>
        <v>223000</v>
      </c>
      <c r="K10" s="37">
        <f t="shared" ref="K10:K18" si="2">I10-J10</f>
        <v>-223000</v>
      </c>
    </row>
    <row r="11" spans="1:12">
      <c r="B11" s="14"/>
      <c r="C11" s="15" t="s">
        <v>22</v>
      </c>
      <c r="D11" s="14"/>
      <c r="E11" s="14"/>
      <c r="F11" s="16">
        <v>2000</v>
      </c>
      <c r="G11" s="3"/>
      <c r="H11" s="35">
        <f t="shared" ref="H11:H18" si="3">$F$34*2/20+H10</f>
        <v>14.4</v>
      </c>
      <c r="I11" s="36">
        <f t="shared" si="0"/>
        <v>43200</v>
      </c>
      <c r="J11" s="36">
        <f t="shared" si="1"/>
        <v>243880</v>
      </c>
      <c r="K11" s="37">
        <f t="shared" si="2"/>
        <v>-200680</v>
      </c>
    </row>
    <row r="12" spans="1:12">
      <c r="B12" s="14"/>
      <c r="C12" s="15" t="s">
        <v>7</v>
      </c>
      <c r="D12" s="14"/>
      <c r="E12" s="14"/>
      <c r="F12" s="16">
        <v>100000</v>
      </c>
      <c r="G12" s="3"/>
      <c r="H12" s="35">
        <f t="shared" si="3"/>
        <v>28.8</v>
      </c>
      <c r="I12" s="36">
        <f t="shared" si="0"/>
        <v>86400</v>
      </c>
      <c r="J12" s="36">
        <f t="shared" si="1"/>
        <v>264760</v>
      </c>
      <c r="K12" s="37">
        <f t="shared" si="2"/>
        <v>-178360</v>
      </c>
    </row>
    <row r="13" spans="1:12">
      <c r="B13" s="14"/>
      <c r="C13" s="14" t="s">
        <v>26</v>
      </c>
      <c r="D13" s="14"/>
      <c r="E13" s="14"/>
      <c r="F13" s="16">
        <v>1000</v>
      </c>
      <c r="G13" s="17"/>
      <c r="H13" s="35">
        <f t="shared" si="3"/>
        <v>43.2</v>
      </c>
      <c r="I13" s="36">
        <f t="shared" si="0"/>
        <v>129600.00000000001</v>
      </c>
      <c r="J13" s="36">
        <f t="shared" si="1"/>
        <v>285640</v>
      </c>
      <c r="K13" s="37">
        <f t="shared" si="2"/>
        <v>-156040</v>
      </c>
    </row>
    <row r="14" spans="1:12">
      <c r="B14" s="14"/>
      <c r="C14" s="15" t="s">
        <v>23</v>
      </c>
      <c r="D14" s="14"/>
      <c r="E14" s="14"/>
      <c r="F14" s="16">
        <v>5000</v>
      </c>
      <c r="G14" s="3"/>
      <c r="H14" s="35">
        <f t="shared" si="3"/>
        <v>57.6</v>
      </c>
      <c r="I14" s="36">
        <f t="shared" si="0"/>
        <v>172800</v>
      </c>
      <c r="J14" s="36">
        <f t="shared" si="1"/>
        <v>306520</v>
      </c>
      <c r="K14" s="37">
        <f t="shared" si="2"/>
        <v>-133720</v>
      </c>
    </row>
    <row r="15" spans="1:12" ht="15.75">
      <c r="B15" s="18" t="s">
        <v>8</v>
      </c>
      <c r="C15" s="19"/>
      <c r="D15" s="19"/>
      <c r="E15" s="20"/>
      <c r="F15" s="21">
        <f>SUM(F9:F14)</f>
        <v>223000</v>
      </c>
      <c r="G15" s="3"/>
      <c r="H15" s="35">
        <f t="shared" si="3"/>
        <v>72</v>
      </c>
      <c r="I15" s="36">
        <f t="shared" si="0"/>
        <v>216000</v>
      </c>
      <c r="J15" s="36">
        <f t="shared" si="1"/>
        <v>327400</v>
      </c>
      <c r="K15" s="37">
        <f t="shared" si="2"/>
        <v>-111400</v>
      </c>
    </row>
    <row r="16" spans="1:12">
      <c r="B16" s="14"/>
      <c r="C16" s="15"/>
      <c r="D16" s="14"/>
      <c r="E16" s="14"/>
      <c r="F16" s="22"/>
      <c r="G16" s="3"/>
      <c r="H16" s="35">
        <f t="shared" si="3"/>
        <v>86.4</v>
      </c>
      <c r="I16" s="36">
        <f t="shared" si="0"/>
        <v>259200.00000000003</v>
      </c>
      <c r="J16" s="36">
        <f t="shared" si="1"/>
        <v>348280</v>
      </c>
      <c r="K16" s="37">
        <f t="shared" si="2"/>
        <v>-89079.999999999971</v>
      </c>
    </row>
    <row r="17" spans="2:11" ht="15.75">
      <c r="B17" s="41" t="s">
        <v>9</v>
      </c>
      <c r="C17" s="42"/>
      <c r="D17" s="42"/>
      <c r="E17" s="42"/>
      <c r="F17" s="42"/>
      <c r="G17" s="13"/>
      <c r="H17" s="35">
        <f t="shared" si="3"/>
        <v>100.80000000000001</v>
      </c>
      <c r="I17" s="36">
        <f t="shared" si="0"/>
        <v>302400.00000000006</v>
      </c>
      <c r="J17" s="36">
        <f t="shared" si="1"/>
        <v>369160</v>
      </c>
      <c r="K17" s="37">
        <f t="shared" si="2"/>
        <v>-66759.999999999942</v>
      </c>
    </row>
    <row r="18" spans="2:11">
      <c r="B18" s="23" t="s">
        <v>10</v>
      </c>
      <c r="D18" s="23"/>
      <c r="E18" s="24"/>
      <c r="F18" s="24"/>
      <c r="G18" s="3"/>
      <c r="H18" s="35">
        <f t="shared" si="3"/>
        <v>115.20000000000002</v>
      </c>
      <c r="I18" s="36">
        <f t="shared" si="0"/>
        <v>345600.00000000006</v>
      </c>
      <c r="J18" s="36">
        <f t="shared" si="1"/>
        <v>390040</v>
      </c>
      <c r="K18" s="37">
        <f t="shared" si="2"/>
        <v>-44439.999999999942</v>
      </c>
    </row>
    <row r="19" spans="2:11">
      <c r="B19" s="43"/>
      <c r="C19" s="15" t="s">
        <v>27</v>
      </c>
      <c r="D19" s="14"/>
      <c r="E19" s="16">
        <v>500</v>
      </c>
      <c r="F19" s="14" t="s">
        <v>11</v>
      </c>
      <c r="G19" s="3"/>
      <c r="H19" s="35"/>
      <c r="I19" s="36"/>
      <c r="J19" s="36"/>
      <c r="K19" s="37"/>
    </row>
    <row r="20" spans="2:11">
      <c r="B20" s="43"/>
      <c r="C20" s="15" t="s">
        <v>28</v>
      </c>
      <c r="D20" s="14"/>
      <c r="E20" s="16">
        <v>300</v>
      </c>
      <c r="F20" s="14" t="s">
        <v>11</v>
      </c>
      <c r="G20" s="3"/>
      <c r="H20" s="35"/>
      <c r="I20" s="36"/>
      <c r="J20" s="36"/>
      <c r="K20" s="37"/>
    </row>
    <row r="21" spans="2:11">
      <c r="B21" s="43"/>
      <c r="C21" s="15" t="s">
        <v>29</v>
      </c>
      <c r="D21" s="14"/>
      <c r="E21" s="16">
        <v>200</v>
      </c>
      <c r="F21" s="14" t="s">
        <v>11</v>
      </c>
      <c r="G21" s="3"/>
      <c r="H21" s="35">
        <f>$F$34*2/20+H18</f>
        <v>129.60000000000002</v>
      </c>
      <c r="I21" s="36">
        <f>H21*$E$4</f>
        <v>388800.00000000006</v>
      </c>
      <c r="J21" s="36">
        <f>$F$15+$F$29*H21</f>
        <v>410920</v>
      </c>
      <c r="K21" s="37">
        <f>I21-J21</f>
        <v>-22119.999999999942</v>
      </c>
    </row>
    <row r="22" spans="2:11">
      <c r="B22" s="39"/>
      <c r="C22" s="15" t="s">
        <v>30</v>
      </c>
      <c r="D22" s="14"/>
      <c r="E22" s="16">
        <v>100</v>
      </c>
      <c r="F22" s="14" t="s">
        <v>11</v>
      </c>
      <c r="G22" s="3"/>
      <c r="H22" s="35">
        <f>$F$34*2/20+H21</f>
        <v>144.00000000000003</v>
      </c>
      <c r="I22" s="36">
        <f>H22*$E$4</f>
        <v>432000.00000000006</v>
      </c>
      <c r="J22" s="36">
        <f>$F$15+$F$29*H22</f>
        <v>431800</v>
      </c>
      <c r="K22" s="37">
        <f>I22-J22</f>
        <v>200.00000000005821</v>
      </c>
    </row>
    <row r="23" spans="2:11">
      <c r="B23" s="39"/>
      <c r="C23" s="15" t="s">
        <v>31</v>
      </c>
      <c r="D23" s="14"/>
      <c r="E23" s="16">
        <v>0</v>
      </c>
      <c r="F23" s="14" t="s">
        <v>11</v>
      </c>
      <c r="G23" s="3"/>
      <c r="H23" s="35"/>
      <c r="I23" s="36"/>
      <c r="J23" s="36"/>
      <c r="K23" s="37"/>
    </row>
    <row r="24" spans="2:11">
      <c r="B24" s="39"/>
      <c r="C24" s="15" t="s">
        <v>32</v>
      </c>
      <c r="D24" s="14"/>
      <c r="E24" s="16">
        <v>0</v>
      </c>
      <c r="F24" s="14" t="s">
        <v>11</v>
      </c>
      <c r="G24" s="3"/>
      <c r="H24" s="35"/>
      <c r="I24" s="36"/>
      <c r="J24" s="36"/>
      <c r="K24" s="37"/>
    </row>
    <row r="25" spans="2:11">
      <c r="B25" s="39"/>
      <c r="C25" s="15" t="s">
        <v>33</v>
      </c>
      <c r="D25" s="14"/>
      <c r="E25" s="16">
        <v>100</v>
      </c>
      <c r="F25" s="14" t="s">
        <v>11</v>
      </c>
      <c r="G25" s="3"/>
      <c r="H25" s="35"/>
      <c r="I25" s="36"/>
      <c r="J25" s="36"/>
      <c r="K25" s="37"/>
    </row>
    <row r="26" spans="2:11">
      <c r="B26" s="39"/>
      <c r="C26" s="15" t="s">
        <v>34</v>
      </c>
      <c r="D26" s="14"/>
      <c r="E26" s="16">
        <v>100</v>
      </c>
      <c r="F26" s="14" t="s">
        <v>11</v>
      </c>
      <c r="G26" s="3"/>
      <c r="H26" s="35"/>
      <c r="I26" s="36"/>
      <c r="J26" s="36"/>
      <c r="K26" s="37"/>
    </row>
    <row r="27" spans="2:11">
      <c r="B27" s="39"/>
      <c r="C27" s="15" t="s">
        <v>35</v>
      </c>
      <c r="D27" s="14"/>
      <c r="E27" s="16">
        <v>150</v>
      </c>
      <c r="F27" s="14" t="s">
        <v>11</v>
      </c>
      <c r="G27" s="3"/>
      <c r="H27" s="35">
        <f>$F$34*2/20+H22</f>
        <v>158.40000000000003</v>
      </c>
      <c r="I27" s="36">
        <f t="shared" ref="I27:I36" si="4">H27*$E$4</f>
        <v>475200.00000000012</v>
      </c>
      <c r="J27" s="36">
        <f t="shared" ref="J27:J36" si="5">$F$15+$F$29*H27</f>
        <v>452680.00000000006</v>
      </c>
      <c r="K27" s="37">
        <f t="shared" ref="K27:K36" si="6">I27-J27</f>
        <v>22520.000000000058</v>
      </c>
    </row>
    <row r="28" spans="2:11">
      <c r="B28" s="14"/>
      <c r="C28" s="15"/>
      <c r="D28" s="25" t="s">
        <v>12</v>
      </c>
      <c r="E28" s="26">
        <f>SUM(E19:E27)</f>
        <v>1450</v>
      </c>
      <c r="F28" s="14"/>
      <c r="G28" s="3"/>
      <c r="H28" s="35">
        <f t="shared" ref="H28:H36" si="7">$F$34*2/20+H27</f>
        <v>172.80000000000004</v>
      </c>
      <c r="I28" s="36">
        <f t="shared" si="4"/>
        <v>518400.00000000012</v>
      </c>
      <c r="J28" s="36">
        <f t="shared" si="5"/>
        <v>473560.00000000006</v>
      </c>
      <c r="K28" s="37">
        <f t="shared" si="6"/>
        <v>44840.000000000058</v>
      </c>
    </row>
    <row r="29" spans="2:11" ht="15.75">
      <c r="B29" s="18" t="s">
        <v>13</v>
      </c>
      <c r="C29" s="19"/>
      <c r="D29" s="19"/>
      <c r="E29" s="27"/>
      <c r="F29" s="21">
        <f>E28</f>
        <v>1450</v>
      </c>
      <c r="G29" s="3"/>
      <c r="H29" s="35">
        <f t="shared" si="7"/>
        <v>187.20000000000005</v>
      </c>
      <c r="I29" s="36">
        <f t="shared" si="4"/>
        <v>561600.00000000012</v>
      </c>
      <c r="J29" s="36">
        <f t="shared" si="5"/>
        <v>494440.00000000006</v>
      </c>
      <c r="K29" s="37">
        <f t="shared" si="6"/>
        <v>67160.000000000058</v>
      </c>
    </row>
    <row r="30" spans="2:11">
      <c r="B30" s="14"/>
      <c r="C30" s="14" t="s">
        <v>14</v>
      </c>
      <c r="D30" s="14"/>
      <c r="E30" s="14"/>
      <c r="F30" s="28">
        <f>E4-F29</f>
        <v>1550</v>
      </c>
      <c r="H30" s="35">
        <f t="shared" si="7"/>
        <v>201.60000000000005</v>
      </c>
      <c r="I30" s="36">
        <f t="shared" si="4"/>
        <v>604800.00000000012</v>
      </c>
      <c r="J30" s="36">
        <f t="shared" si="5"/>
        <v>515320.00000000006</v>
      </c>
      <c r="K30" s="37">
        <f t="shared" si="6"/>
        <v>89480.000000000058</v>
      </c>
    </row>
    <row r="31" spans="2:11">
      <c r="B31" s="14"/>
      <c r="C31" s="14" t="s">
        <v>15</v>
      </c>
      <c r="D31" s="14"/>
      <c r="E31" s="14"/>
      <c r="F31" s="29">
        <f>F30/E4</f>
        <v>0.51666666666666672</v>
      </c>
      <c r="H31" s="35">
        <f t="shared" si="7"/>
        <v>216.00000000000006</v>
      </c>
      <c r="I31" s="36">
        <f t="shared" si="4"/>
        <v>648000.00000000012</v>
      </c>
      <c r="J31" s="36">
        <f t="shared" si="5"/>
        <v>536200</v>
      </c>
      <c r="K31" s="37">
        <f t="shared" si="6"/>
        <v>111800.00000000012</v>
      </c>
    </row>
    <row r="32" spans="2:11">
      <c r="B32" s="14"/>
      <c r="C32" s="14"/>
      <c r="D32" s="14"/>
      <c r="E32" s="14"/>
      <c r="F32" s="29"/>
      <c r="H32" s="35">
        <f t="shared" si="7"/>
        <v>230.40000000000006</v>
      </c>
      <c r="I32" s="36">
        <f t="shared" si="4"/>
        <v>691200.00000000023</v>
      </c>
      <c r="J32" s="36">
        <f t="shared" si="5"/>
        <v>557080.00000000012</v>
      </c>
      <c r="K32" s="37">
        <f t="shared" si="6"/>
        <v>134120.00000000012</v>
      </c>
    </row>
    <row r="33" spans="2:11" ht="15.75">
      <c r="B33" s="41" t="s">
        <v>16</v>
      </c>
      <c r="C33" s="42"/>
      <c r="D33" s="42"/>
      <c r="E33" s="42"/>
      <c r="F33" s="42"/>
      <c r="G33" s="13"/>
      <c r="H33" s="35">
        <f t="shared" si="7"/>
        <v>244.80000000000007</v>
      </c>
      <c r="I33" s="36">
        <f t="shared" si="4"/>
        <v>734400.00000000023</v>
      </c>
      <c r="J33" s="36">
        <f t="shared" si="5"/>
        <v>577960.00000000012</v>
      </c>
      <c r="K33" s="37">
        <f t="shared" si="6"/>
        <v>156440.00000000012</v>
      </c>
    </row>
    <row r="34" spans="2:11" ht="15.75">
      <c r="B34" s="18" t="str">
        <f>D5</f>
        <v>Безубыточный сбыт:</v>
      </c>
      <c r="C34" s="19"/>
      <c r="D34" s="19"/>
      <c r="E34" s="19"/>
      <c r="F34" s="30">
        <f>ROUNDUP(F15/(E4-F29),0)</f>
        <v>144</v>
      </c>
      <c r="G34" s="13"/>
      <c r="H34" s="35">
        <f t="shared" si="7"/>
        <v>259.20000000000005</v>
      </c>
      <c r="I34" s="36">
        <f t="shared" si="4"/>
        <v>777600.00000000012</v>
      </c>
      <c r="J34" s="36">
        <f t="shared" si="5"/>
        <v>598840</v>
      </c>
      <c r="K34" s="37">
        <f t="shared" si="6"/>
        <v>178760.00000000012</v>
      </c>
    </row>
    <row r="35" spans="2:11" ht="15.75">
      <c r="B35" s="18"/>
      <c r="C35" s="19"/>
      <c r="E35" s="27"/>
      <c r="H35" s="35">
        <f t="shared" si="7"/>
        <v>273.60000000000002</v>
      </c>
      <c r="I35" s="36">
        <f t="shared" si="4"/>
        <v>820800.00000000012</v>
      </c>
      <c r="J35" s="36">
        <f t="shared" si="5"/>
        <v>619720</v>
      </c>
      <c r="K35" s="37">
        <f t="shared" si="6"/>
        <v>201080.00000000012</v>
      </c>
    </row>
    <row r="36" spans="2:11" ht="15.75">
      <c r="B36" s="18" t="str">
        <f>D6</f>
        <v>Точка безубыточности:</v>
      </c>
      <c r="C36" s="19"/>
      <c r="E36" s="27"/>
      <c r="F36" s="31">
        <f>F15/F31</f>
        <v>431612.90322580643</v>
      </c>
      <c r="H36" s="35">
        <f t="shared" si="7"/>
        <v>288</v>
      </c>
      <c r="I36" s="36">
        <f t="shared" si="4"/>
        <v>864000</v>
      </c>
      <c r="J36" s="36">
        <f t="shared" si="5"/>
        <v>640600</v>
      </c>
      <c r="K36" s="37">
        <f t="shared" si="6"/>
        <v>223400</v>
      </c>
    </row>
    <row r="37" spans="2:11" ht="15.75">
      <c r="B37" s="18"/>
    </row>
  </sheetData>
  <pageMargins left="0.59444444444444444" right="0.61527777777777781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&amp;C&amp;"Arial,Обычный"&amp;A</oddHeader>
    <oddFooter>&amp;C&amp;"Arial,Обычный"Страница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безубыточности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Расчёт точки безубыточности</dc:title>
  <dc:creator>ASALexus </dc:creator>
  <cp:lastModifiedBy>ASA</cp:lastModifiedBy>
  <cp:revision>8</cp:revision>
  <cp:lastPrinted>1601-01-01T00:00:00Z</cp:lastPrinted>
  <dcterms:created xsi:type="dcterms:W3CDTF">2011-10-22T16:24:16Z</dcterms:created>
  <dcterms:modified xsi:type="dcterms:W3CDTF">2016-08-15T10:34:10Z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cense">
    <vt:lpwstr>&lt;a href="http://templates.services.openoffice.org/bsd-license"&gt;BSD&lt;/a&gt;</vt:lpwstr>
  </property>
</Properties>
</file>